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1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<sst xmlns="http://schemas.openxmlformats.org/spreadsheetml/2006/main" count="94" uniqueCount="94">
  <si>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 xml:space="preserve">         # of Projects Approved</t>
  </si>
  <si>
    <t>*Includes the approval of projects performed with excess funds.</t>
  </si>
  <si>
    <t xml:space="preserve">501 </t>
  </si>
  <si>
    <t xml:space="preserve">502 </t>
  </si>
  <si>
    <t xml:space="preserve">503 </t>
  </si>
  <si>
    <t>504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</si>
  <si>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</si>
  <si>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</si>
  <si>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</si>
  <si>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</si>
  <si>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</si>
  <si>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</si>
  <si>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</si>
  <si>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</si>
  <si>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</si>
  <si>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</si>
  <si>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</si>
  <si>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>516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</si>
  <si>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</si>
  <si>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</si>
  <si>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</si>
  <si>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</si>
  <si>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</si>
  <si>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</si>
  <si>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</si>
  <si>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</si>
  <si>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</si>
  <si>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</si>
  <si>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</si>
  <si>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</si>
  <si>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</si>
  <si>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</si>
  <si>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</si>
  <si>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</si>
  <si>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</si>
  <si>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</si>
  <si>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</si>
  <si>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</si>
  <si>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</si>
  <si>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>539</t>
  </si>
  <si>
    <t>Amounts</t>
  </si>
  <si>
    <t>Black Hawk</t>
  </si>
  <si>
    <t>Bond Issues*</t>
  </si>
  <si>
    <t>Budgeted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</si>
  <si>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</si>
  <si>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</si>
  <si>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</si>
  <si>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</si>
  <si>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</si>
  <si>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</si>
  <si>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</si>
  <si>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</si>
  <si>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</si>
  <si>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</si>
  <si>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</si>
  <si>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</si>
  <si>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</si>
  <si>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</si>
  <si>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</si>
  <si>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</si>
  <si>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</si>
  <si>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</si>
  <si>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</si>
  <si>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</si>
  <si>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</si>
  <si>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</si>
  <si>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</si>
  <si>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</si>
  <si>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</si>
  <si>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</si>
  <si>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</si>
  <si>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</si>
  <si>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</si>
  <si>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</si>
  <si>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</si>
  <si>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</si>
  <si>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</si>
  <si>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</si>
  <si>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</si>
  <si>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</si>
  <si>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</si>
  <si>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</si>
  <si>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</si>
  <si>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</si>
  <si>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V-11</t>
  </si>
  <si>
    <t>Tax Levy*</t>
  </si>
  <si>
    <t>Total</t>
  </si>
  <si>
    <t xml:space="preserve">Total   </t>
  </si>
  <si>
    <t>TOTAL PROTECTION, HEALTH, AND SAFETY PROJECTS APPROVED</t>
  </si>
  <si>
    <t>TOTALS</t>
  </si>
  <si>
    <t>Triton</t>
  </si>
  <si>
    <t>Waubonsee</t>
  </si>
  <si>
    <t>Wood</t>
  </si>
  <si>
    <t>AS OF MARCH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</si>
</sst>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25">
    <xf numFmtId="0" fontId="0" fillId="2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6" fontId="5" fillId="0" borderId="0" xfId="45" applyNumberFormat="1" applyFont="1" applyFill="1">
      <alignment/>
      <protection/>
    </xf>
    <xf numFmtId="164" fontId="5" fillId="0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5" fontId="5" fillId="2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66" fontId="6" fillId="2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00"/>
      <rgbColor rgb="00FFFF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5.00390625" style="5" customWidth="1"/>
    <col min="2" max="2" width="13.57421875" style="5" bestFit="1" customWidth="1"/>
    <col min="3" max="3" width="23.140625" style="5" bestFit="1" customWidth="1"/>
    <col min="4" max="4" width="9.00390625" style="5" bestFit="1" customWidth="1"/>
    <col min="5" max="5" width="5.00390625" style="5" bestFit="1" customWidth="1"/>
    <col min="6" max="6" width="3.28125" style="5" customWidth="1"/>
    <col min="7" max="7" width="11.00390625" style="5" bestFit="1" customWidth="1"/>
    <col min="8" max="16384" width="9.140625" style="2" customWidth="1"/>
  </cols>
  <sheetData>
    <row r="1" spans="1:7" ht="12.75">
      <c r="A1" s="1" t="s">
        <v>54</v>
      </c>
      <c r="B1" s="1"/>
      <c r="C1" s="1"/>
      <c r="D1" s="1"/>
      <c r="E1" s="1"/>
      <c r="F1" s="1"/>
      <c r="G1" s="1"/>
    </row>
    <row r="2" spans="1:7" ht="12.75">
      <c r="A2" s="1" t="s">
        <v>84</v>
      </c>
      <c r="B2" s="1"/>
      <c r="C2" s="1"/>
      <c r="D2" s="3"/>
      <c r="E2" s="3"/>
      <c r="F2" s="1"/>
      <c r="G2" s="1"/>
    </row>
    <row r="3" spans="1:7" ht="12.75">
      <c r="A3" s="1" t="s">
        <v>88</v>
      </c>
      <c r="B3" s="1"/>
      <c r="C3" s="1"/>
      <c r="D3" s="3"/>
      <c r="E3" s="3"/>
      <c r="F3" s="1"/>
      <c r="G3" s="1"/>
    </row>
    <row r="4" spans="1:7" ht="12.75">
      <c r="A4" s="1" t="s">
        <v>93</v>
      </c>
      <c r="B4" s="1"/>
      <c r="C4" s="1"/>
      <c r="D4" s="3"/>
      <c r="E4" s="3"/>
      <c r="F4" s="1"/>
      <c r="G4" s="1"/>
    </row>
    <row r="5" spans="1:5" ht="12.75">
      <c r="A5" s="4"/>
      <c r="D5" s="6"/>
      <c r="E5" s="6"/>
    </row>
    <row r="6" spans="4:7" ht="12.75">
      <c r="D6" s="6"/>
      <c r="E6" s="6"/>
      <c r="G6" s="7" t="s">
        <v>87</v>
      </c>
    </row>
    <row r="7" spans="1:7" ht="12.75">
      <c r="A7" s="5" t="s">
        <v>46</v>
      </c>
      <c r="C7" s="5" t="s">
        <v>0</v>
      </c>
      <c r="D7" s="6"/>
      <c r="E7" s="6"/>
      <c r="G7" s="7" t="s">
        <v>43</v>
      </c>
    </row>
    <row r="8" spans="1:7" ht="12.75">
      <c r="A8" s="8" t="s">
        <v>69</v>
      </c>
      <c r="B8" s="8" t="s">
        <v>47</v>
      </c>
      <c r="C8" s="9" t="s">
        <v>42</v>
      </c>
      <c r="D8" s="10" t="s">
        <v>85</v>
      </c>
      <c r="E8" s="10" t="s">
        <v>86</v>
      </c>
      <c r="G8" s="9" t="s">
        <v>40</v>
      </c>
    </row>
    <row r="9" spans="4:5" ht="12.75">
      <c r="D9" s="6"/>
      <c r="E9" s="6"/>
    </row>
    <row r="10" spans="1:7" ht="12.75">
      <c r="A10" s="5" t="s">
        <v>4</v>
      </c>
      <c r="B10" s="5" t="s">
        <v>41</v>
      </c>
      <c r="C10" s="16">
        <v>0</v>
      </c>
      <c r="D10" s="17">
        <f>84+6</f>
        <v>90</v>
      </c>
      <c r="E10" s="17">
        <f>+D10+C10</f>
        <v>90</v>
      </c>
      <c r="F10" s="18"/>
      <c r="G10" s="19">
        <f>23902298+1839758</f>
        <v>25742056</v>
      </c>
    </row>
    <row r="11" spans="1:7" ht="12.75">
      <c r="A11" s="5" t="s">
        <v>9</v>
      </c>
      <c r="B11" s="5" t="s">
        <v>44</v>
      </c>
      <c r="C11" s="16">
        <v>0</v>
      </c>
      <c r="D11" s="17">
        <v>0</v>
      </c>
      <c r="E11" s="17">
        <f aca="true" t="shared" si="0" ref="E11:E48">+D11+C11</f>
        <v>0</v>
      </c>
      <c r="F11" s="18"/>
      <c r="G11" s="20">
        <v>0</v>
      </c>
    </row>
    <row r="12" spans="1:7" ht="12.75">
      <c r="A12" s="5" t="s">
        <v>8</v>
      </c>
      <c r="B12" s="5" t="s">
        <v>45</v>
      </c>
      <c r="C12" s="16">
        <v>12</v>
      </c>
      <c r="D12" s="17">
        <v>20</v>
      </c>
      <c r="E12" s="17">
        <f t="shared" si="0"/>
        <v>32</v>
      </c>
      <c r="F12" s="18"/>
      <c r="G12" s="19">
        <v>7262142</v>
      </c>
    </row>
    <row r="13" spans="1:7" ht="12.75">
      <c r="A13" s="5" t="s">
        <v>3</v>
      </c>
      <c r="B13" s="5" t="s">
        <v>48</v>
      </c>
      <c r="C13" s="16">
        <v>0</v>
      </c>
      <c r="D13" s="17">
        <v>0</v>
      </c>
      <c r="E13" s="17">
        <f t="shared" si="0"/>
        <v>0</v>
      </c>
      <c r="F13" s="18"/>
      <c r="G13" s="20">
        <v>0</v>
      </c>
    </row>
    <row r="14" spans="1:7" ht="12.75">
      <c r="A14" s="5" t="s">
        <v>10</v>
      </c>
      <c r="B14" s="5" t="s">
        <v>49</v>
      </c>
      <c r="C14" s="16">
        <v>0</v>
      </c>
      <c r="D14" s="17">
        <v>4</v>
      </c>
      <c r="E14" s="17">
        <f t="shared" si="0"/>
        <v>4</v>
      </c>
      <c r="F14" s="18"/>
      <c r="G14" s="20">
        <v>499024</v>
      </c>
    </row>
    <row r="15" spans="1:7" ht="12.75">
      <c r="A15" s="5" t="s">
        <v>13</v>
      </c>
      <c r="B15" s="5" t="s">
        <v>50</v>
      </c>
      <c r="C15" s="16">
        <v>5</v>
      </c>
      <c r="D15" s="17">
        <v>92</v>
      </c>
      <c r="E15" s="17">
        <f t="shared" si="0"/>
        <v>97</v>
      </c>
      <c r="F15" s="18"/>
      <c r="G15" s="20">
        <v>31104006</v>
      </c>
    </row>
    <row r="16" spans="1:7" ht="12.75">
      <c r="A16" s="13">
        <v>540</v>
      </c>
      <c r="B16" s="5" t="s">
        <v>51</v>
      </c>
      <c r="C16" s="16">
        <v>0</v>
      </c>
      <c r="D16" s="17">
        <f>13+1</f>
        <v>14</v>
      </c>
      <c r="E16" s="17">
        <f t="shared" si="0"/>
        <v>14</v>
      </c>
      <c r="F16" s="18"/>
      <c r="G16" s="20">
        <f>1421783+39600</f>
        <v>1461383</v>
      </c>
    </row>
    <row r="17" spans="1:7" ht="12.75">
      <c r="A17" s="5" t="s">
        <v>20</v>
      </c>
      <c r="B17" s="5" t="s">
        <v>52</v>
      </c>
      <c r="C17" s="16">
        <v>1</v>
      </c>
      <c r="D17" s="17">
        <f>56+2</f>
        <v>58</v>
      </c>
      <c r="E17" s="17">
        <f t="shared" si="0"/>
        <v>59</v>
      </c>
      <c r="F17" s="18"/>
      <c r="G17" s="20">
        <f>10917618+497300</f>
        <v>11414918</v>
      </c>
    </row>
    <row r="18" spans="1:7" ht="12.75">
      <c r="A18" s="5" t="s">
        <v>15</v>
      </c>
      <c r="B18" s="5" t="s">
        <v>53</v>
      </c>
      <c r="C18" s="16">
        <v>0</v>
      </c>
      <c r="D18" s="17">
        <f>115+3</f>
        <v>118</v>
      </c>
      <c r="E18" s="17">
        <f t="shared" si="0"/>
        <v>118</v>
      </c>
      <c r="F18" s="18"/>
      <c r="G18" s="20">
        <f>33205372+3350000</f>
        <v>36555372</v>
      </c>
    </row>
    <row r="19" spans="1:7" ht="12.75">
      <c r="A19" s="5" t="s">
        <v>30</v>
      </c>
      <c r="B19" s="5" t="s">
        <v>55</v>
      </c>
      <c r="C19" s="16">
        <v>100</v>
      </c>
      <c r="D19" s="17">
        <v>0</v>
      </c>
      <c r="E19" s="17">
        <f t="shared" si="0"/>
        <v>100</v>
      </c>
      <c r="F19" s="18"/>
      <c r="G19" s="20">
        <v>25290800</v>
      </c>
    </row>
    <row r="20" spans="1:7" ht="12.75">
      <c r="A20" s="5" t="s">
        <v>14</v>
      </c>
      <c r="B20" s="5" t="s">
        <v>56</v>
      </c>
      <c r="C20" s="16">
        <v>0</v>
      </c>
      <c r="D20" s="17">
        <v>102</v>
      </c>
      <c r="E20" s="17">
        <f t="shared" si="0"/>
        <v>102</v>
      </c>
      <c r="F20" s="18"/>
      <c r="G20" s="20">
        <v>29606424</v>
      </c>
    </row>
    <row r="21" spans="1:7" ht="12.75">
      <c r="A21" s="5" t="s">
        <v>26</v>
      </c>
      <c r="B21" s="5" t="s">
        <v>57</v>
      </c>
      <c r="C21" s="16">
        <v>9</v>
      </c>
      <c r="D21" s="17">
        <f>42+1</f>
        <v>43</v>
      </c>
      <c r="E21" s="17">
        <f t="shared" si="0"/>
        <v>52</v>
      </c>
      <c r="F21" s="18"/>
      <c r="G21" s="20">
        <f>16265324+145000</f>
        <v>16410324</v>
      </c>
    </row>
    <row r="22" spans="1:7" ht="12.75">
      <c r="A22" s="5" t="s">
        <v>21</v>
      </c>
      <c r="B22" s="5" t="s">
        <v>58</v>
      </c>
      <c r="C22" s="16">
        <v>0</v>
      </c>
      <c r="D22" s="17">
        <f>8+1</f>
        <v>9</v>
      </c>
      <c r="E22" s="17">
        <f t="shared" si="0"/>
        <v>9</v>
      </c>
      <c r="F22" s="18"/>
      <c r="G22" s="20">
        <f>1369339+414000</f>
        <v>1783339</v>
      </c>
    </row>
    <row r="23" spans="1:7" ht="12.75">
      <c r="A23" s="5" t="s">
        <v>2</v>
      </c>
      <c r="B23" s="5" t="s">
        <v>59</v>
      </c>
      <c r="C23" s="16">
        <v>1</v>
      </c>
      <c r="D23" s="17">
        <f>61+6</f>
        <v>67</v>
      </c>
      <c r="E23" s="17">
        <f t="shared" si="0"/>
        <v>68</v>
      </c>
      <c r="F23" s="18"/>
      <c r="G23" s="20">
        <f>11667363+760832</f>
        <v>12428195</v>
      </c>
    </row>
    <row r="24" spans="1:7" ht="12.75">
      <c r="A24" s="5" t="s">
        <v>24</v>
      </c>
      <c r="B24" s="5" t="s">
        <v>60</v>
      </c>
      <c r="C24" s="16">
        <v>0</v>
      </c>
      <c r="D24" s="17">
        <v>17</v>
      </c>
      <c r="E24" s="17">
        <f t="shared" si="0"/>
        <v>17</v>
      </c>
      <c r="F24" s="18"/>
      <c r="G24" s="20">
        <v>2570224</v>
      </c>
    </row>
    <row r="25" spans="1:7" ht="12.75">
      <c r="A25" s="5" t="s">
        <v>33</v>
      </c>
      <c r="B25" s="5" t="s">
        <v>61</v>
      </c>
      <c r="C25" s="16">
        <v>3</v>
      </c>
      <c r="D25" s="17">
        <v>58</v>
      </c>
      <c r="E25" s="17">
        <f t="shared" si="0"/>
        <v>61</v>
      </c>
      <c r="F25" s="18"/>
      <c r="G25" s="20">
        <v>10789961</v>
      </c>
    </row>
    <row r="26" spans="1:7" ht="12.75">
      <c r="A26" s="5" t="s">
        <v>18</v>
      </c>
      <c r="B26" s="5" t="s">
        <v>62</v>
      </c>
      <c r="C26" s="16">
        <v>2</v>
      </c>
      <c r="D26" s="17">
        <f>90+4</f>
        <v>94</v>
      </c>
      <c r="E26" s="17">
        <f t="shared" si="0"/>
        <v>96</v>
      </c>
      <c r="F26" s="18"/>
      <c r="G26" s="20">
        <f>22438790+2522400</f>
        <v>24961190</v>
      </c>
    </row>
    <row r="27" spans="1:7" ht="12.75">
      <c r="A27" s="5" t="s">
        <v>37</v>
      </c>
      <c r="B27" s="5" t="s">
        <v>63</v>
      </c>
      <c r="C27" s="16">
        <v>22</v>
      </c>
      <c r="D27" s="17">
        <v>1</v>
      </c>
      <c r="E27" s="17">
        <f t="shared" si="0"/>
        <v>23</v>
      </c>
      <c r="F27" s="18"/>
      <c r="G27" s="20">
        <v>33606600</v>
      </c>
    </row>
    <row r="28" spans="1:7" ht="12.75">
      <c r="A28" s="5" t="s">
        <v>27</v>
      </c>
      <c r="B28" s="5" t="s">
        <v>64</v>
      </c>
      <c r="C28" s="16">
        <v>12</v>
      </c>
      <c r="D28" s="17">
        <f>29+4</f>
        <v>33</v>
      </c>
      <c r="E28" s="17">
        <f t="shared" si="0"/>
        <v>45</v>
      </c>
      <c r="F28" s="18"/>
      <c r="G28" s="20">
        <f>19308952+1564473</f>
        <v>20873425</v>
      </c>
    </row>
    <row r="29" spans="1:7" ht="12.75">
      <c r="A29" s="5" t="s">
        <v>31</v>
      </c>
      <c r="B29" s="5" t="s">
        <v>65</v>
      </c>
      <c r="C29" s="16">
        <v>6</v>
      </c>
      <c r="D29" s="17">
        <f>35+3</f>
        <v>38</v>
      </c>
      <c r="E29" s="17">
        <f t="shared" si="0"/>
        <v>44</v>
      </c>
      <c r="F29" s="18"/>
      <c r="G29" s="20">
        <f>10222758+779800</f>
        <v>11002558</v>
      </c>
    </row>
    <row r="30" spans="1:7" ht="12.75">
      <c r="A30" s="5" t="s">
        <v>29</v>
      </c>
      <c r="B30" s="5" t="s">
        <v>66</v>
      </c>
      <c r="C30" s="16">
        <v>0</v>
      </c>
      <c r="D30" s="17">
        <v>2</v>
      </c>
      <c r="E30" s="17">
        <f t="shared" si="0"/>
        <v>2</v>
      </c>
      <c r="F30" s="18"/>
      <c r="G30" s="20">
        <v>1904456</v>
      </c>
    </row>
    <row r="31" spans="1:7" ht="12.75">
      <c r="A31" s="5" t="s">
        <v>25</v>
      </c>
      <c r="B31" s="5" t="s">
        <v>67</v>
      </c>
      <c r="C31" s="16">
        <v>0</v>
      </c>
      <c r="D31" s="17">
        <f>44+1</f>
        <v>45</v>
      </c>
      <c r="E31" s="17">
        <f t="shared" si="0"/>
        <v>45</v>
      </c>
      <c r="F31" s="18"/>
      <c r="G31" s="20">
        <f>26119450+950000</f>
        <v>27069450</v>
      </c>
    </row>
    <row r="32" spans="1:7" ht="12.75">
      <c r="A32" s="5" t="s">
        <v>28</v>
      </c>
      <c r="B32" s="5" t="s">
        <v>68</v>
      </c>
      <c r="C32" s="16">
        <v>1</v>
      </c>
      <c r="D32" s="17">
        <v>5</v>
      </c>
      <c r="E32" s="17">
        <f t="shared" si="0"/>
        <v>6</v>
      </c>
      <c r="F32" s="18"/>
      <c r="G32" s="20">
        <v>6593568</v>
      </c>
    </row>
    <row r="33" spans="1:7" ht="12.75">
      <c r="A33" s="5" t="s">
        <v>36</v>
      </c>
      <c r="B33" s="5" t="s">
        <v>70</v>
      </c>
      <c r="C33" s="16">
        <v>0</v>
      </c>
      <c r="D33" s="17">
        <v>16</v>
      </c>
      <c r="E33" s="17">
        <f t="shared" si="0"/>
        <v>16</v>
      </c>
      <c r="F33" s="18"/>
      <c r="G33" s="20">
        <v>2841651</v>
      </c>
    </row>
    <row r="34" spans="1:7" ht="12.75">
      <c r="A34" s="5" t="s">
        <v>6</v>
      </c>
      <c r="B34" s="5" t="s">
        <v>71</v>
      </c>
      <c r="C34" s="16">
        <v>0</v>
      </c>
      <c r="D34" s="17">
        <v>58</v>
      </c>
      <c r="E34" s="17">
        <f t="shared" si="0"/>
        <v>58</v>
      </c>
      <c r="F34" s="18"/>
      <c r="G34" s="20">
        <v>28606000</v>
      </c>
    </row>
    <row r="35" spans="1:7" ht="12.75">
      <c r="A35" s="5" t="s">
        <v>16</v>
      </c>
      <c r="B35" s="5" t="s">
        <v>72</v>
      </c>
      <c r="C35" s="16">
        <v>6</v>
      </c>
      <c r="D35" s="17">
        <v>15</v>
      </c>
      <c r="E35" s="17">
        <f t="shared" si="0"/>
        <v>21</v>
      </c>
      <c r="F35" s="18"/>
      <c r="G35" s="20">
        <v>11736167</v>
      </c>
    </row>
    <row r="36" spans="1:7" ht="12.75">
      <c r="A36" s="5" t="s">
        <v>22</v>
      </c>
      <c r="B36" s="5" t="s">
        <v>73</v>
      </c>
      <c r="C36" s="16">
        <v>27</v>
      </c>
      <c r="D36" s="17">
        <f>42+1</f>
        <v>43</v>
      </c>
      <c r="E36" s="17">
        <f t="shared" si="0"/>
        <v>70</v>
      </c>
      <c r="F36" s="18"/>
      <c r="G36" s="20">
        <f>10209167+100000</f>
        <v>10309167</v>
      </c>
    </row>
    <row r="37" spans="1:7" ht="12.75">
      <c r="A37" s="5" t="s">
        <v>38</v>
      </c>
      <c r="B37" s="5" t="s">
        <v>74</v>
      </c>
      <c r="C37" s="16">
        <f>1+2</f>
        <v>3</v>
      </c>
      <c r="D37" s="17">
        <v>29</v>
      </c>
      <c r="E37" s="17">
        <f t="shared" si="0"/>
        <v>32</v>
      </c>
      <c r="F37" s="18"/>
      <c r="G37" s="20">
        <f>6325272+3521900</f>
        <v>9847172</v>
      </c>
    </row>
    <row r="38" spans="1:7" ht="12.75">
      <c r="A38" s="5" t="s">
        <v>12</v>
      </c>
      <c r="B38" s="5" t="s">
        <v>75</v>
      </c>
      <c r="C38" s="16">
        <v>0</v>
      </c>
      <c r="D38" s="17">
        <v>140</v>
      </c>
      <c r="E38" s="17">
        <f t="shared" si="0"/>
        <v>140</v>
      </c>
      <c r="F38" s="18"/>
      <c r="G38" s="20">
        <v>38036191</v>
      </c>
    </row>
    <row r="39" spans="1:7" ht="12.75">
      <c r="A39" s="5" t="s">
        <v>19</v>
      </c>
      <c r="B39" s="5" t="s">
        <v>76</v>
      </c>
      <c r="C39" s="16">
        <v>1</v>
      </c>
      <c r="D39" s="17">
        <f>42+1</f>
        <v>43</v>
      </c>
      <c r="E39" s="17">
        <f t="shared" si="0"/>
        <v>44</v>
      </c>
      <c r="F39" s="18"/>
      <c r="G39" s="20">
        <f>6927404+86800</f>
        <v>7014204</v>
      </c>
    </row>
    <row r="40" spans="1:7" ht="12.75">
      <c r="A40" s="5" t="s">
        <v>7</v>
      </c>
      <c r="B40" s="5" t="s">
        <v>77</v>
      </c>
      <c r="C40" s="16">
        <v>2</v>
      </c>
      <c r="D40" s="17">
        <f>76+3</f>
        <v>79</v>
      </c>
      <c r="E40" s="17">
        <f t="shared" si="0"/>
        <v>81</v>
      </c>
      <c r="F40" s="18"/>
      <c r="G40" s="20">
        <f>14343047+803651</f>
        <v>15146698</v>
      </c>
    </row>
    <row r="41" spans="1:7" ht="12.75">
      <c r="A41" s="5" t="s">
        <v>32</v>
      </c>
      <c r="B41" s="5" t="s">
        <v>78</v>
      </c>
      <c r="C41" s="16">
        <v>3</v>
      </c>
      <c r="D41" s="17">
        <f>7+1</f>
        <v>8</v>
      </c>
      <c r="E41" s="17">
        <f t="shared" si="0"/>
        <v>11</v>
      </c>
      <c r="F41" s="18"/>
      <c r="G41" s="20">
        <f>3732325+524000</f>
        <v>4256325</v>
      </c>
    </row>
    <row r="42" spans="1:7" ht="12.75">
      <c r="A42" s="5" t="s">
        <v>11</v>
      </c>
      <c r="B42" s="5" t="s">
        <v>80</v>
      </c>
      <c r="C42" s="16">
        <v>16</v>
      </c>
      <c r="D42" s="17">
        <f>48+1</f>
        <v>49</v>
      </c>
      <c r="E42" s="17">
        <f t="shared" si="0"/>
        <v>65</v>
      </c>
      <c r="F42" s="18"/>
      <c r="G42" s="20">
        <f>13768534+293000</f>
        <v>14061534</v>
      </c>
    </row>
    <row r="43" spans="1:7" ht="12.75">
      <c r="A43" s="5" t="s">
        <v>34</v>
      </c>
      <c r="B43" s="5" t="s">
        <v>81</v>
      </c>
      <c r="C43" s="16">
        <v>3</v>
      </c>
      <c r="D43" s="17">
        <v>0</v>
      </c>
      <c r="E43" s="17">
        <f t="shared" si="0"/>
        <v>3</v>
      </c>
      <c r="F43" s="18"/>
      <c r="G43" s="20">
        <v>1512772</v>
      </c>
    </row>
    <row r="44" spans="1:7" ht="12.75">
      <c r="A44" s="5" t="s">
        <v>23</v>
      </c>
      <c r="B44" s="5" t="s">
        <v>82</v>
      </c>
      <c r="C44" s="16">
        <v>3</v>
      </c>
      <c r="D44" s="17">
        <v>117</v>
      </c>
      <c r="E44" s="17">
        <f t="shared" si="0"/>
        <v>120</v>
      </c>
      <c r="F44" s="18"/>
      <c r="G44" s="20">
        <v>33173955</v>
      </c>
    </row>
    <row r="45" spans="1:7" ht="12.75">
      <c r="A45" s="5" t="s">
        <v>35</v>
      </c>
      <c r="B45" s="5" t="s">
        <v>83</v>
      </c>
      <c r="C45" s="16">
        <v>21</v>
      </c>
      <c r="D45" s="17">
        <v>8</v>
      </c>
      <c r="E45" s="17">
        <f t="shared" si="0"/>
        <v>29</v>
      </c>
      <c r="F45" s="18"/>
      <c r="G45" s="20">
        <v>8681657</v>
      </c>
    </row>
    <row r="46" spans="1:7" ht="12.75">
      <c r="A46" s="5" t="s">
        <v>5</v>
      </c>
      <c r="B46" s="5" t="s">
        <v>90</v>
      </c>
      <c r="C46" s="16">
        <v>0</v>
      </c>
      <c r="D46" s="17">
        <f>80+1</f>
        <v>81</v>
      </c>
      <c r="E46" s="17">
        <f t="shared" si="0"/>
        <v>81</v>
      </c>
      <c r="F46" s="18"/>
      <c r="G46" s="20">
        <f>18115018+300000</f>
        <v>18415018</v>
      </c>
    </row>
    <row r="47" spans="1:7" ht="12.75">
      <c r="A47" s="5" t="s">
        <v>17</v>
      </c>
      <c r="B47" s="5" t="s">
        <v>91</v>
      </c>
      <c r="C47" s="16">
        <v>0</v>
      </c>
      <c r="D47" s="17">
        <v>37</v>
      </c>
      <c r="E47" s="17">
        <f t="shared" si="0"/>
        <v>37</v>
      </c>
      <c r="F47" s="18"/>
      <c r="G47" s="20">
        <v>9591626</v>
      </c>
    </row>
    <row r="48" spans="1:7" ht="12.75">
      <c r="A48" s="5" t="s">
        <v>39</v>
      </c>
      <c r="B48" s="5" t="s">
        <v>92</v>
      </c>
      <c r="C48" s="21">
        <v>0</v>
      </c>
      <c r="D48" s="22">
        <f>20+1</f>
        <v>21</v>
      </c>
      <c r="E48" s="22">
        <f t="shared" si="0"/>
        <v>21</v>
      </c>
      <c r="F48" s="23"/>
      <c r="G48" s="24">
        <f>1415351+35000</f>
        <v>1450351</v>
      </c>
    </row>
    <row r="49" spans="4:7" ht="12.75">
      <c r="D49" s="6"/>
      <c r="E49" s="6"/>
      <c r="G49" s="12"/>
    </row>
    <row r="50" spans="2:7" ht="12.75">
      <c r="B50" s="5" t="s">
        <v>89</v>
      </c>
      <c r="C50" s="11">
        <f>SUM(C10:C48)</f>
        <v>259</v>
      </c>
      <c r="D50" s="6">
        <f>SUM(D10:D48)</f>
        <v>1654</v>
      </c>
      <c r="E50" s="6">
        <f>SUM(E10:E48)</f>
        <v>1913</v>
      </c>
      <c r="G50" s="14">
        <f>SUM(G10:G48)</f>
        <v>553609903</v>
      </c>
    </row>
    <row r="51" spans="3:7" ht="12.75">
      <c r="C51" s="11"/>
      <c r="D51" s="6"/>
      <c r="E51" s="6"/>
      <c r="G51" s="15"/>
    </row>
    <row r="52" ht="12.75">
      <c r="A52" s="5" t="s">
        <v>1</v>
      </c>
    </row>
    <row r="53" spans="1:5" ht="12.75">
      <c r="A53" s="5" t="s">
        <v>79</v>
      </c>
      <c r="D53" s="6"/>
      <c r="E53" s="6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2010-07-14T20:01:35Z</cp:lastPrinted>
  <dcterms:created xsi:type="dcterms:W3CDTF">2008-05-22T13:50:47Z</dcterms:created>
  <dcterms:modified xsi:type="dcterms:W3CDTF">2011-04-04T20:42:43Z</dcterms:modified>
  <cp:category/>
  <cp:version/>
  <cp:contentType/>
  <cp:contentStatus/>
</cp:coreProperties>
</file>